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55" windowHeight="991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<sst xmlns="http://schemas.openxmlformats.org/spreadsheetml/2006/main" count="135" uniqueCount="96">
  <si>
    <t>Додаток 1</t>
  </si>
  <si>
    <t>З В І Т</t>
  </si>
  <si>
    <t>про виконання міського бюджету</t>
  </si>
  <si>
    <t>Коди</t>
  </si>
  <si>
    <t>Найменування показників</t>
  </si>
  <si>
    <t>Загальний фонд</t>
  </si>
  <si>
    <t>Спеціальний фонд</t>
  </si>
  <si>
    <t>Всього</t>
  </si>
  <si>
    <t>План з урахуванням змін, грн.</t>
  </si>
  <si>
    <t>Викона-но, грн.</t>
  </si>
  <si>
    <t>Відсоток виконан-ня, %</t>
  </si>
  <si>
    <t>ДОХОДИ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</si>
  <si>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</si>
  <si>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РАЗОМ ДОХОДІВ</t>
  </si>
  <si>
    <t>ВИДАТКИ</t>
  </si>
  <si>
    <t>Палаци і будинки культури, клуби та інші заклади клубного типу </t>
  </si>
  <si>
    <t>Інші видатки </t>
  </si>
  <si>
    <t>ВСЬОГО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</si>
  <si>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</si>
  <si>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</si>
  <si>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РАЗОМ ВИДАТКИ</t>
  </si>
  <si>
    <t>Перевищення доходів над видатками</t>
  </si>
  <si>
    <t>Перевищення видатків над доходами</t>
  </si>
  <si>
    <t>БАЛАНС</t>
  </si>
  <si>
    <t>Н.О.Варибрус</t>
  </si>
  <si>
    <t>Додаткова дотація з державного бюджету місцевим бюджетам на забезпечення виплат, пов׳язаних із підвищенням рівня оплати праці пррацівників бюджетної сфери, в тому числі на підвищення посадового окладу працівника І тарифного розряду ЄТС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</si>
  <si>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Видатки на запобігання та ліквідацію надзвичайних ситуацій та наслідків стихійного лиха</t>
  </si>
  <si>
    <t xml:space="preserve">Керівник ФРВ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</si>
  <si>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</si>
  <si>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пайової участі у розвитку інфраструктури населеного пункту</t>
  </si>
  <si>
    <t>План з урахуванням змін, тис.грн.</t>
  </si>
  <si>
    <t>Викона-но, тис.грн.</t>
  </si>
  <si>
    <t>Інші субвенції</t>
  </si>
  <si>
    <t>Кошти, що передаються із загального фонду бюджету до бюджету розвитку (спеціального фонду)</t>
  </si>
  <si>
    <t>Податок на майно</t>
  </si>
  <si>
    <t>Єдиний податок</t>
  </si>
  <si>
    <t>Екологічний податок</t>
  </si>
  <si>
    <t>Податок на прибуток підприємств та фінансових установ комунальної власності</t>
  </si>
  <si>
    <t>Збір за провадження деяких видів торгівельної діяльності</t>
  </si>
  <si>
    <t>Туристичний збір</t>
  </si>
  <si>
    <t>Субвенція з державного бюджету місцевим бюджетам на зпроведення виборів депутатів місцевих рад та сільських, селищних, міських голів</t>
  </si>
  <si>
    <t>250203</t>
  </si>
  <si>
    <t>Проведення виборів депутатів місцевих рад та сільських, селищних, міських голів</t>
  </si>
  <si>
    <t>Плата за надання адміністративних послуг</t>
  </si>
  <si>
    <t>Виконано, тис.грн.</t>
  </si>
  <si>
    <t>Відсоток виконання, %</t>
  </si>
  <si>
    <t>Організація та проведення громадських робіт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</si>
  <si>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</si>
  <si>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</si>
  <si>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0170</t>
  </si>
  <si>
    <t>1010</t>
  </si>
  <si>
    <t>Дошкільна освіта </t>
  </si>
  <si>
    <t>Інші видатки на соціальний захист населення</t>
  </si>
  <si>
    <t>3400</t>
  </si>
  <si>
    <t>3240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</si>
  <si>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</si>
  <si>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</si>
  <si>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3160</t>
  </si>
  <si>
    <t>3202</t>
  </si>
  <si>
    <t>6052</t>
  </si>
  <si>
    <t>6051</t>
  </si>
  <si>
    <t>6060</t>
  </si>
  <si>
    <t>6130</t>
  </si>
  <si>
    <t>4090</t>
  </si>
  <si>
    <t>7212</t>
  </si>
  <si>
    <t>6310</t>
  </si>
  <si>
    <t>6650</t>
  </si>
  <si>
    <t xml:space="preserve">Капітальний ремонт житлового фонду </t>
  </si>
  <si>
    <t>Забезпечення функціонування теплових мереж</t>
  </si>
  <si>
    <t>Забезпечення функціонування водопровідно-каналізаційне господарства</t>
  </si>
  <si>
    <t>Благоустрій міст, сіл, селищ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</si>
  <si>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</si>
  <si>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6021</t>
  </si>
  <si>
    <t>6022</t>
  </si>
  <si>
    <t>Підтримка періодичних видань (газет та журналів)</t>
  </si>
  <si>
    <t>Реалізація заходів щодо інвестиційного розвитку території</t>
  </si>
  <si>
    <t>Утримання та розвиток інфраструктури доріг</t>
  </si>
  <si>
    <t>Інші заходи у сфері автомобільного транспорту</t>
  </si>
  <si>
    <t>6800</t>
  </si>
  <si>
    <t>7810</t>
  </si>
  <si>
    <t>8800</t>
  </si>
  <si>
    <t>8600</t>
  </si>
  <si>
    <t>Проведення заходів із землеустрою</t>
  </si>
  <si>
    <t>7310</t>
  </si>
  <si>
    <t>9120</t>
  </si>
  <si>
    <t>Утилізація сміття</t>
  </si>
  <si>
    <t>Збір за забруднення навколишнього природного середовища </t>
  </si>
  <si>
    <t>Внутрішні податки на товари та послуги</t>
  </si>
  <si>
    <t>Інші надходження (адмінштрафи)</t>
  </si>
  <si>
    <t>7410</t>
  </si>
  <si>
    <t>Заходи з енергозбереження</t>
  </si>
  <si>
    <r>
      <t>Капітальний ремонт житлового фонду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єднань співвласників багатоквартирних будинків</t>
    </r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</si>
  <si>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</si>
  <si>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від      07.11.2017р.</t>
  </si>
  <si>
    <t>за ІІІ квартал 2017 року</t>
  </si>
  <si>
    <t>до ріш. 17 сесії (7 скл.) № 17/1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</si>
</sst>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Book Antiqua"/>
      <family val="1"/>
    </font>
    <font>
      <b/>
      <sz val="7"/>
      <name val="Book Antiqua"/>
      <family val="1"/>
    </font>
    <font>
      <sz val="6"/>
      <name val="Book Antiqua"/>
      <family val="1"/>
    </font>
    <font>
      <sz val="6"/>
      <color indexed="8"/>
      <name val="Calibri"/>
      <family val="2"/>
    </font>
    <font>
      <sz val="6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Book Antiqua"/>
      <family val="1"/>
    </font>
    <font>
      <b/>
      <sz val="7"/>
      <color indexed="8"/>
      <name val="Book Antiqua"/>
      <family val="1"/>
    </font>
    <font>
      <b/>
      <i/>
      <sz val="7"/>
      <color indexed="8"/>
      <name val="Book Antiqua"/>
      <family val="1"/>
    </font>
    <font>
      <b/>
      <sz val="9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Book Antiqua"/>
      <family val="1"/>
    </font>
    <font>
      <b/>
      <sz val="7"/>
      <color theme="1"/>
      <name val="Book Antiqua"/>
      <family val="1"/>
    </font>
    <font>
      <sz val="6"/>
      <color theme="1"/>
      <name val="Book Antiqua"/>
      <family val="1"/>
    </font>
    <font>
      <sz val="6"/>
      <color rgb="FF000000"/>
      <name val="Book Antiqua"/>
      <family val="1"/>
    </font>
    <font>
      <b/>
      <i/>
      <sz val="7"/>
      <color theme="1"/>
      <name val="Book Antiqua"/>
      <family val="1"/>
    </font>
    <font>
      <b/>
      <sz val="9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vertical="center" wrapText="1"/>
    </xf>
    <xf numFmtId="189" fontId="44" fillId="0" borderId="10" xfId="0" applyNumberFormat="1" applyFont="1" applyBorder="1" applyAlignment="1">
      <alignment vertical="center" wrapText="1"/>
    </xf>
    <xf numFmtId="188" fontId="44" fillId="0" borderId="10" xfId="0" applyNumberFormat="1" applyFont="1" applyBorder="1" applyAlignment="1">
      <alignment vertical="center" wrapText="1"/>
    </xf>
    <xf numFmtId="0" fontId="3" fillId="0" borderId="10" xfId="53" applyFont="1" applyBorder="1" applyAlignment="1">
      <alignment vertic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10" xfId="0" applyFont="1" applyBorder="1" applyAlignment="1">
      <alignment vertical="top" wrapText="1"/>
    </xf>
    <xf numFmtId="18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188" fontId="45" fillId="0" borderId="10" xfId="0" applyNumberFormat="1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49" fontId="44" fillId="0" borderId="10" xfId="0" applyNumberFormat="1" applyFont="1" applyBorder="1" applyAlignment="1">
      <alignment horizontal="right" vertical="center" wrapText="1"/>
    </xf>
    <xf numFmtId="1" fontId="44" fillId="0" borderId="10" xfId="0" applyNumberFormat="1" applyFont="1" applyBorder="1" applyAlignment="1">
      <alignment vertical="center" wrapText="1"/>
    </xf>
    <xf numFmtId="2" fontId="44" fillId="0" borderId="10" xfId="0" applyNumberFormat="1" applyFont="1" applyBorder="1" applyAlignment="1">
      <alignment vertical="center" wrapText="1"/>
    </xf>
    <xf numFmtId="49" fontId="44" fillId="0" borderId="0" xfId="0" applyNumberFormat="1" applyFont="1" applyAlignment="1">
      <alignment horizontal="right"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horizontal="right" vertical="center" wrapText="1"/>
    </xf>
    <xf numFmtId="0" fontId="44" fillId="0" borderId="0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5" fillId="0" borderId="10" xfId="52" applyFont="1" applyBorder="1" applyAlignment="1">
      <alignment vertical="center" wrapText="1"/>
      <protection/>
    </xf>
    <xf numFmtId="0" fontId="47" fillId="0" borderId="0" xfId="0" applyFont="1" applyAlignment="1">
      <alignment vertical="center" wrapText="1"/>
    </xf>
    <xf numFmtId="0" fontId="5" fillId="0" borderId="10" xfId="53" applyFont="1" applyBorder="1" applyAlignment="1">
      <alignment vertical="center" wrapText="1"/>
      <protection/>
    </xf>
    <xf numFmtId="0" fontId="47" fillId="0" borderId="15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189" fontId="3" fillId="0" borderId="10" xfId="0" applyNumberFormat="1" applyFont="1" applyBorder="1" applyAlignment="1">
      <alignment vertical="center" wrapText="1"/>
    </xf>
    <xf numFmtId="188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49" fontId="45" fillId="0" borderId="17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\&#1054;&#1090;&#1095;&#1077;&#1090;%20&#1042;&#1044;&#1050;\&#1072;&#1085;&#1072;&#1083;&#1110;&#1079;%20&#1076;&#1086;&#1093;&#1086;&#1076;&#1110;&#1074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доходи заг"/>
      <sheetName val="місяць"/>
      <sheetName val="видатки заг"/>
      <sheetName val="видатки спец"/>
      <sheetName val="доходи сп"/>
      <sheetName val="доходи пом.спец"/>
      <sheetName val="дод 14"/>
      <sheetName val="звіт"/>
      <sheetName val="надх.поміс"/>
      <sheetName val="Лист1"/>
      <sheetName val="звіт керівника"/>
      <sheetName val="Лист2"/>
      <sheetName val="Лист3"/>
      <sheetName val="Лист4"/>
    </sheetNames>
    <sheetDataSet>
      <sheetData sheetId="1">
        <row r="44">
          <cell r="A44">
            <v>21010300</v>
          </cell>
          <cell r="B44" t="str">
            <v>Частина чистого прибутку (доходу) комунальних унітарних підприємств та їх об'єднань, що вилучається до бюджету </v>
          </cell>
        </row>
        <row r="45">
          <cell r="A45">
            <v>22090000</v>
          </cell>
          <cell r="B45" t="str">
            <v>Державне мито                </v>
          </cell>
        </row>
        <row r="48">
          <cell r="A48">
            <v>24060300</v>
          </cell>
          <cell r="B48" t="str">
            <v>Інші надходження</v>
          </cell>
        </row>
      </sheetData>
      <sheetData sheetId="5">
        <row r="7">
          <cell r="A7">
            <v>12020000</v>
          </cell>
          <cell r="B7" t="str">
            <v>Податок з власників транспортних засобів та інших самохідних машин і механізмів</v>
          </cell>
        </row>
        <row r="13">
          <cell r="A13">
            <v>18041500</v>
          </cell>
          <cell r="B13" t="str">
    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    </cell>
        </row>
        <row r="24">
          <cell r="A24">
            <v>19050000</v>
          </cell>
          <cell r="B24" t="str">
            <v>Збір за забруднення навколишнього природного середовища </v>
          </cell>
        </row>
        <row r="30">
          <cell r="A30">
            <v>25000000</v>
          </cell>
          <cell r="B30" t="str">
            <v>Власні надходження бюджетних установ</v>
          </cell>
        </row>
        <row r="40">
          <cell r="A40">
            <v>31030000</v>
          </cell>
          <cell r="B40" t="str">
            <v>Кошти від відчуження майна, що належить Автономній Республіці Крим та майна, що перебуває в комунальній власності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90" zoomScaleNormal="90" zoomScalePageLayoutView="0" workbookViewId="0" topLeftCell="A52">
      <selection activeCell="F3" sqref="F3"/>
    </sheetView>
  </sheetViews>
  <sheetFormatPr defaultColWidth="9.140625" defaultRowHeight="15"/>
  <cols>
    <col min="1" max="1" width="7.8515625" style="1" customWidth="1"/>
    <col min="2" max="2" width="58.140625" style="23" customWidth="1"/>
    <col min="3" max="3" width="9.57421875" style="1" customWidth="1"/>
    <col min="4" max="4" width="9.140625" style="1" customWidth="1"/>
    <col min="5" max="5" width="7.00390625" style="1" customWidth="1"/>
    <col min="6" max="6" width="9.140625" style="1" customWidth="1"/>
    <col min="7" max="7" width="9.28125" style="1" customWidth="1"/>
    <col min="8" max="8" width="7.140625" style="1" customWidth="1"/>
    <col min="9" max="10" width="9.421875" style="1" bestFit="1" customWidth="1"/>
    <col min="11" max="11" width="6.421875" style="1" customWidth="1"/>
    <col min="12" max="16384" width="9.140625" style="1" customWidth="1"/>
  </cols>
  <sheetData>
    <row r="1" spans="9:11" ht="12">
      <c r="I1" s="56" t="s">
        <v>0</v>
      </c>
      <c r="J1" s="56"/>
      <c r="K1" s="56"/>
    </row>
    <row r="2" spans="9:11" ht="12">
      <c r="I2" s="56" t="s">
        <v>95</v>
      </c>
      <c r="J2" s="56"/>
      <c r="K2" s="56"/>
    </row>
    <row r="3" spans="9:11" ht="12">
      <c r="I3" s="56" t="s">
        <v>93</v>
      </c>
      <c r="J3" s="56"/>
      <c r="K3" s="56"/>
    </row>
    <row r="4" ht="4.5" customHeight="1"/>
    <row r="5" spans="1:11" ht="14.25">
      <c r="A5" s="57" t="s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4.25">
      <c r="A6" s="57" t="s">
        <v>2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4.25">
      <c r="A7" s="57" t="s">
        <v>94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ht="3.75" customHeight="1"/>
    <row r="9" spans="1:11" ht="13.5" customHeight="1">
      <c r="A9" s="45" t="s">
        <v>3</v>
      </c>
      <c r="B9" s="47" t="s">
        <v>4</v>
      </c>
      <c r="C9" s="42" t="s">
        <v>5</v>
      </c>
      <c r="D9" s="43"/>
      <c r="E9" s="44"/>
      <c r="F9" s="42" t="s">
        <v>6</v>
      </c>
      <c r="G9" s="43"/>
      <c r="H9" s="44"/>
      <c r="I9" s="42" t="s">
        <v>7</v>
      </c>
      <c r="J9" s="43"/>
      <c r="K9" s="44"/>
    </row>
    <row r="10" spans="1:11" ht="50.25" customHeight="1">
      <c r="A10" s="46"/>
      <c r="B10" s="48"/>
      <c r="C10" s="2" t="s">
        <v>30</v>
      </c>
      <c r="D10" s="2" t="s">
        <v>44</v>
      </c>
      <c r="E10" s="2" t="s">
        <v>45</v>
      </c>
      <c r="F10" s="2" t="s">
        <v>30</v>
      </c>
      <c r="G10" s="2" t="s">
        <v>44</v>
      </c>
      <c r="H10" s="2" t="s">
        <v>10</v>
      </c>
      <c r="I10" s="2" t="s">
        <v>30</v>
      </c>
      <c r="J10" s="2" t="s">
        <v>44</v>
      </c>
      <c r="K10" s="2" t="s">
        <v>45</v>
      </c>
    </row>
    <row r="11" spans="1:11" ht="13.5" customHeight="1">
      <c r="A11" s="54" t="s">
        <v>11</v>
      </c>
      <c r="B11" s="55"/>
      <c r="C11" s="3"/>
      <c r="D11" s="3"/>
      <c r="E11" s="3"/>
      <c r="F11" s="3"/>
      <c r="G11" s="3"/>
      <c r="H11" s="3"/>
      <c r="I11" s="3"/>
      <c r="J11" s="3"/>
      <c r="K11" s="3"/>
    </row>
    <row r="12" spans="1:11" ht="12">
      <c r="A12" s="3">
        <v>11020200</v>
      </c>
      <c r="B12" s="24" t="s">
        <v>37</v>
      </c>
      <c r="C12" s="4">
        <v>40</v>
      </c>
      <c r="D12" s="4">
        <v>45.68</v>
      </c>
      <c r="E12" s="5">
        <f>ROUND(D12/C12*100,1)</f>
        <v>114.2</v>
      </c>
      <c r="F12" s="3"/>
      <c r="G12" s="3"/>
      <c r="H12" s="3"/>
      <c r="I12" s="4">
        <f>C12+F12</f>
        <v>40</v>
      </c>
      <c r="J12" s="4">
        <f>D12+G12</f>
        <v>45.68</v>
      </c>
      <c r="K12" s="5">
        <f aca="true" t="shared" si="0" ref="K12:K35">ROUND(J12/I12*100,1)</f>
        <v>114.2</v>
      </c>
    </row>
    <row r="13" spans="1:11" ht="36">
      <c r="A13" s="3">
        <v>13010200</v>
      </c>
      <c r="B13" s="24" t="s">
        <v>47</v>
      </c>
      <c r="C13" s="4">
        <v>6.4</v>
      </c>
      <c r="D13" s="4">
        <v>7.869</v>
      </c>
      <c r="E13" s="5">
        <f>ROUND(D13/C13*100,1)</f>
        <v>123</v>
      </c>
      <c r="F13" s="3"/>
      <c r="G13" s="3"/>
      <c r="H13" s="3"/>
      <c r="I13" s="4">
        <f>C13+F13</f>
        <v>6.4</v>
      </c>
      <c r="J13" s="4">
        <f>D13+G13</f>
        <v>7.869</v>
      </c>
      <c r="K13" s="5">
        <f t="shared" si="0"/>
        <v>123</v>
      </c>
    </row>
    <row r="14" spans="1:11" ht="21.75" customHeight="1">
      <c r="A14" s="3">
        <v>14000000</v>
      </c>
      <c r="B14" s="24" t="s">
        <v>87</v>
      </c>
      <c r="C14" s="4">
        <v>2068</v>
      </c>
      <c r="D14" s="4">
        <v>1683.113</v>
      </c>
      <c r="E14" s="5">
        <f aca="true" t="shared" si="1" ref="E14:E28">ROUND(D14/C14*100,1)</f>
        <v>81.4</v>
      </c>
      <c r="F14" s="3"/>
      <c r="G14" s="3"/>
      <c r="H14" s="3"/>
      <c r="I14" s="4">
        <f aca="true" t="shared" si="2" ref="I14:J35">C14+F14</f>
        <v>2068</v>
      </c>
      <c r="J14" s="4">
        <f t="shared" si="2"/>
        <v>1683.113</v>
      </c>
      <c r="K14" s="5">
        <f t="shared" si="0"/>
        <v>81.4</v>
      </c>
    </row>
    <row r="15" spans="1:11" ht="12.75" customHeight="1">
      <c r="A15" s="3">
        <v>18010000</v>
      </c>
      <c r="B15" s="25" t="s">
        <v>34</v>
      </c>
      <c r="C15" s="4">
        <v>7449.83</v>
      </c>
      <c r="D15" s="4">
        <v>8159.156</v>
      </c>
      <c r="E15" s="5">
        <f t="shared" si="1"/>
        <v>109.5</v>
      </c>
      <c r="F15" s="3"/>
      <c r="G15" s="3"/>
      <c r="H15" s="3"/>
      <c r="I15" s="4">
        <f t="shared" si="2"/>
        <v>7449.83</v>
      </c>
      <c r="J15" s="4">
        <f t="shared" si="2"/>
        <v>8159.156</v>
      </c>
      <c r="K15" s="5">
        <f t="shared" si="0"/>
        <v>109.5</v>
      </c>
    </row>
    <row r="16" spans="1:11" ht="12.75" customHeight="1">
      <c r="A16" s="3">
        <v>18030000</v>
      </c>
      <c r="B16" s="25" t="s">
        <v>39</v>
      </c>
      <c r="C16" s="4">
        <v>2</v>
      </c>
      <c r="D16" s="4">
        <v>1.4</v>
      </c>
      <c r="E16" s="5">
        <f t="shared" si="1"/>
        <v>70</v>
      </c>
      <c r="F16" s="3"/>
      <c r="G16" s="3"/>
      <c r="H16" s="3"/>
      <c r="I16" s="4">
        <f>C16+F16</f>
        <v>2</v>
      </c>
      <c r="J16" s="4">
        <f>D16+G16</f>
        <v>1.4</v>
      </c>
      <c r="K16" s="5">
        <f t="shared" si="0"/>
        <v>70</v>
      </c>
    </row>
    <row r="17" spans="1:11" ht="12">
      <c r="A17" s="3">
        <v>18040000</v>
      </c>
      <c r="B17" s="24" t="s">
        <v>38</v>
      </c>
      <c r="C17" s="4"/>
      <c r="D17" s="4">
        <v>-1.408</v>
      </c>
      <c r="E17" s="5"/>
      <c r="F17" s="3"/>
      <c r="G17" s="3"/>
      <c r="H17" s="3"/>
      <c r="I17" s="4">
        <f>C17+F17</f>
        <v>0</v>
      </c>
      <c r="J17" s="4">
        <f>D17+G17</f>
        <v>-1.408</v>
      </c>
      <c r="K17" s="5"/>
    </row>
    <row r="18" spans="1:11" ht="13.5" customHeight="1">
      <c r="A18" s="3">
        <v>18050000</v>
      </c>
      <c r="B18" s="24" t="s">
        <v>35</v>
      </c>
      <c r="C18" s="4">
        <v>5162</v>
      </c>
      <c r="D18" s="4">
        <v>4884.665</v>
      </c>
      <c r="E18" s="5">
        <f t="shared" si="1"/>
        <v>94.6</v>
      </c>
      <c r="F18" s="3"/>
      <c r="G18" s="3"/>
      <c r="H18" s="3"/>
      <c r="I18" s="4">
        <f t="shared" si="2"/>
        <v>5162</v>
      </c>
      <c r="J18" s="4">
        <f t="shared" si="2"/>
        <v>4884.665</v>
      </c>
      <c r="K18" s="5">
        <f t="shared" si="0"/>
        <v>94.6</v>
      </c>
    </row>
    <row r="19" spans="1:11" ht="12">
      <c r="A19" s="3">
        <v>19010000</v>
      </c>
      <c r="B19" s="24" t="s">
        <v>36</v>
      </c>
      <c r="C19" s="4"/>
      <c r="D19" s="4"/>
      <c r="E19" s="5"/>
      <c r="F19" s="4">
        <v>25.4</v>
      </c>
      <c r="G19" s="4">
        <v>39.519</v>
      </c>
      <c r="H19" s="3">
        <f>ROUND(G19/F19*100,1)</f>
        <v>155.6</v>
      </c>
      <c r="I19" s="4">
        <f t="shared" si="2"/>
        <v>25.4</v>
      </c>
      <c r="J19" s="4">
        <f t="shared" si="2"/>
        <v>39.519</v>
      </c>
      <c r="K19" s="5">
        <f t="shared" si="0"/>
        <v>155.6</v>
      </c>
    </row>
    <row r="20" spans="1:11" ht="12" hidden="1">
      <c r="A20" s="3">
        <v>19050000</v>
      </c>
      <c r="B20" s="26" t="s">
        <v>86</v>
      </c>
      <c r="C20" s="4"/>
      <c r="D20" s="4"/>
      <c r="E20" s="5"/>
      <c r="F20" s="4"/>
      <c r="G20" s="4"/>
      <c r="H20" s="5"/>
      <c r="I20" s="4"/>
      <c r="J20" s="4">
        <f t="shared" si="2"/>
        <v>0</v>
      </c>
      <c r="K20" s="5"/>
    </row>
    <row r="21" spans="1:11" ht="26.25" customHeight="1">
      <c r="A21" s="3">
        <f>'[1]доходи заг'!A44</f>
        <v>21010300</v>
      </c>
      <c r="B21" s="24" t="str">
        <f>'[1]доходи заг'!B44</f>
        <v>Частина чистого прибутку (доходу) комунальних унітарних підприємств та їх об'єднань, що вилучається до бюджету </v>
      </c>
      <c r="C21" s="4">
        <v>83.9</v>
      </c>
      <c r="D21" s="4">
        <v>109.254</v>
      </c>
      <c r="E21" s="5">
        <f t="shared" si="1"/>
        <v>130.2</v>
      </c>
      <c r="F21" s="3"/>
      <c r="G21" s="3"/>
      <c r="H21" s="3"/>
      <c r="I21" s="4">
        <f t="shared" si="2"/>
        <v>83.9</v>
      </c>
      <c r="J21" s="4">
        <f t="shared" si="2"/>
        <v>109.254</v>
      </c>
      <c r="K21" s="5">
        <f t="shared" si="0"/>
        <v>130.2</v>
      </c>
    </row>
    <row r="22" spans="1:11" ht="12">
      <c r="A22" s="3">
        <v>21080000</v>
      </c>
      <c r="B22" s="24" t="s">
        <v>88</v>
      </c>
      <c r="C22" s="4">
        <v>30.6</v>
      </c>
      <c r="D22" s="4">
        <v>33.099</v>
      </c>
      <c r="E22" s="5">
        <f t="shared" si="1"/>
        <v>108.2</v>
      </c>
      <c r="F22" s="3"/>
      <c r="G22" s="3"/>
      <c r="H22" s="3"/>
      <c r="I22" s="4">
        <f t="shared" si="2"/>
        <v>30.6</v>
      </c>
      <c r="J22" s="4">
        <f t="shared" si="2"/>
        <v>33.099</v>
      </c>
      <c r="K22" s="5">
        <f t="shared" si="0"/>
        <v>108.2</v>
      </c>
    </row>
    <row r="23" spans="1:11" ht="12">
      <c r="A23" s="3">
        <v>22010000</v>
      </c>
      <c r="B23" s="24" t="s">
        <v>43</v>
      </c>
      <c r="C23" s="4">
        <v>422</v>
      </c>
      <c r="D23" s="4">
        <v>601.062</v>
      </c>
      <c r="E23" s="5">
        <f t="shared" si="1"/>
        <v>142.4</v>
      </c>
      <c r="F23" s="3"/>
      <c r="G23" s="3"/>
      <c r="H23" s="3"/>
      <c r="I23" s="4">
        <f>C23+F23</f>
        <v>422</v>
      </c>
      <c r="J23" s="4">
        <f>D23+G23</f>
        <v>601.062</v>
      </c>
      <c r="K23" s="5">
        <f t="shared" si="0"/>
        <v>142.4</v>
      </c>
    </row>
    <row r="24" spans="1:11" ht="12">
      <c r="A24" s="3">
        <f>'[1]доходи заг'!A45</f>
        <v>22090000</v>
      </c>
      <c r="B24" s="24" t="str">
        <f>'[1]доходи заг'!B45</f>
        <v>Державне мито                </v>
      </c>
      <c r="C24" s="4">
        <v>188.6</v>
      </c>
      <c r="D24" s="4">
        <v>141.597</v>
      </c>
      <c r="E24" s="5">
        <f t="shared" si="1"/>
        <v>75.1</v>
      </c>
      <c r="F24" s="3"/>
      <c r="G24" s="3"/>
      <c r="H24" s="3"/>
      <c r="I24" s="4">
        <f t="shared" si="2"/>
        <v>188.6</v>
      </c>
      <c r="J24" s="4">
        <f t="shared" si="2"/>
        <v>141.597</v>
      </c>
      <c r="K24" s="5">
        <f t="shared" si="0"/>
        <v>75.1</v>
      </c>
    </row>
    <row r="25" spans="1:11" ht="12">
      <c r="A25" s="3">
        <f>'[1]доходи заг'!A48</f>
        <v>24060300</v>
      </c>
      <c r="B25" s="24" t="str">
        <f>'[1]доходи заг'!B48</f>
        <v>Інші надходження</v>
      </c>
      <c r="C25" s="4">
        <v>19.2</v>
      </c>
      <c r="D25" s="4">
        <v>99.081</v>
      </c>
      <c r="E25" s="5">
        <f t="shared" si="1"/>
        <v>516</v>
      </c>
      <c r="F25" s="3"/>
      <c r="G25" s="3"/>
      <c r="H25" s="3"/>
      <c r="I25" s="4">
        <f t="shared" si="2"/>
        <v>19.2</v>
      </c>
      <c r="J25" s="4">
        <f t="shared" si="2"/>
        <v>99.081</v>
      </c>
      <c r="K25" s="5">
        <f t="shared" si="0"/>
        <v>516</v>
      </c>
    </row>
    <row r="26" spans="1:11" ht="48.75" customHeight="1" hidden="1">
      <c r="A26" s="6">
        <v>31010200</v>
      </c>
      <c r="B26" s="27" t="s">
        <v>28</v>
      </c>
      <c r="C26" s="4"/>
      <c r="D26" s="4"/>
      <c r="E26" s="5" t="e">
        <f t="shared" si="1"/>
        <v>#DIV/0!</v>
      </c>
      <c r="F26" s="3"/>
      <c r="G26" s="3"/>
      <c r="H26" s="3"/>
      <c r="I26" s="3"/>
      <c r="J26" s="3">
        <f t="shared" si="2"/>
        <v>0</v>
      </c>
      <c r="K26" s="5" t="e">
        <f t="shared" si="0"/>
        <v>#DIV/0!</v>
      </c>
    </row>
    <row r="27" spans="1:11" ht="91.5" customHeight="1" hidden="1">
      <c r="A27" s="7">
        <v>41021600</v>
      </c>
      <c r="B27" s="27" t="s">
        <v>25</v>
      </c>
      <c r="C27" s="3"/>
      <c r="D27" s="3"/>
      <c r="E27" s="5" t="e">
        <f t="shared" si="1"/>
        <v>#DIV/0!</v>
      </c>
      <c r="F27" s="3"/>
      <c r="G27" s="3"/>
      <c r="H27" s="3"/>
      <c r="I27" s="3">
        <f>C27+F27</f>
        <v>0</v>
      </c>
      <c r="J27" s="3">
        <f>D27+G27</f>
        <v>0</v>
      </c>
      <c r="K27" s="5" t="e">
        <f t="shared" si="0"/>
        <v>#DIV/0!</v>
      </c>
    </row>
    <row r="28" spans="1:11" ht="26.25" customHeight="1" hidden="1">
      <c r="A28" s="3">
        <f>'[1]доходи сп'!A7</f>
        <v>12020000</v>
      </c>
      <c r="B28" s="24" t="str">
        <f>'[1]доходи сп'!B7</f>
        <v>Податок з власників транспортних засобів та інших самохідних машин і механізмів</v>
      </c>
      <c r="C28" s="3"/>
      <c r="D28" s="3"/>
      <c r="E28" s="5" t="e">
        <f t="shared" si="1"/>
        <v>#DIV/0!</v>
      </c>
      <c r="F28" s="3"/>
      <c r="G28" s="3"/>
      <c r="H28" s="3"/>
      <c r="I28" s="3">
        <f t="shared" si="2"/>
        <v>0</v>
      </c>
      <c r="J28" s="3">
        <f t="shared" si="2"/>
        <v>0</v>
      </c>
      <c r="K28" s="5" t="e">
        <f t="shared" si="0"/>
        <v>#DIV/0!</v>
      </c>
    </row>
    <row r="29" spans="1:11" ht="36" customHeight="1" hidden="1">
      <c r="A29" s="3">
        <f>'[1]доходи сп'!A13</f>
        <v>18041500</v>
      </c>
      <c r="B29" s="24" t="str">
        <f>'[1]доходи сп'!B13</f>
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</c>
      <c r="C29" s="3"/>
      <c r="D29" s="3"/>
      <c r="E29" s="3"/>
      <c r="F29" s="4"/>
      <c r="G29" s="3"/>
      <c r="H29" s="3"/>
      <c r="I29" s="4">
        <f t="shared" si="2"/>
        <v>0</v>
      </c>
      <c r="J29" s="3">
        <f t="shared" si="2"/>
        <v>0</v>
      </c>
      <c r="K29" s="5" t="e">
        <f t="shared" si="0"/>
        <v>#DIV/0!</v>
      </c>
    </row>
    <row r="30" spans="1:11" ht="13.5" customHeight="1" hidden="1">
      <c r="A30" s="3">
        <f>'[1]доходи сп'!A24</f>
        <v>19050000</v>
      </c>
      <c r="B30" s="24" t="str">
        <f>'[1]доходи сп'!B24</f>
        <v>Збір за забруднення навколишнього природного середовища </v>
      </c>
      <c r="C30" s="3"/>
      <c r="D30" s="3"/>
      <c r="E30" s="3"/>
      <c r="F30" s="3"/>
      <c r="G30" s="3"/>
      <c r="H30" s="3"/>
      <c r="I30" s="3">
        <f>C30+F30</f>
        <v>0</v>
      </c>
      <c r="J30" s="3">
        <f>D30+G30</f>
        <v>0</v>
      </c>
      <c r="K30" s="5" t="e">
        <f t="shared" si="0"/>
        <v>#DIV/0!</v>
      </c>
    </row>
    <row r="31" spans="1:11" ht="39" customHeight="1" hidden="1">
      <c r="A31" s="9">
        <v>24062100</v>
      </c>
      <c r="B31" s="28" t="s">
        <v>12</v>
      </c>
      <c r="C31" s="9"/>
      <c r="D31" s="9"/>
      <c r="E31" s="3"/>
      <c r="F31" s="3"/>
      <c r="G31" s="3"/>
      <c r="H31" s="3"/>
      <c r="I31" s="3">
        <f t="shared" si="2"/>
        <v>0</v>
      </c>
      <c r="J31" s="3">
        <f t="shared" si="2"/>
        <v>0</v>
      </c>
      <c r="K31" s="5" t="e">
        <f t="shared" si="0"/>
        <v>#DIV/0!</v>
      </c>
    </row>
    <row r="32" spans="1:11" ht="13.5" customHeight="1">
      <c r="A32" s="10">
        <v>24170000</v>
      </c>
      <c r="B32" s="29" t="s">
        <v>29</v>
      </c>
      <c r="C32" s="3"/>
      <c r="D32" s="3"/>
      <c r="E32" s="3"/>
      <c r="F32" s="4">
        <v>23</v>
      </c>
      <c r="G32" s="4">
        <v>46.682</v>
      </c>
      <c r="H32" s="3">
        <f>ROUND(G32/F32*100,1)</f>
        <v>203</v>
      </c>
      <c r="I32" s="4">
        <f t="shared" si="2"/>
        <v>23</v>
      </c>
      <c r="J32" s="3">
        <f t="shared" si="2"/>
        <v>46.682</v>
      </c>
      <c r="K32" s="5">
        <f t="shared" si="0"/>
        <v>203</v>
      </c>
    </row>
    <row r="33" spans="1:11" ht="14.25" customHeight="1">
      <c r="A33" s="3">
        <f>'[1]доходи сп'!A30</f>
        <v>25000000</v>
      </c>
      <c r="B33" s="24" t="str">
        <f>'[1]доходи сп'!B30</f>
        <v>Власні надходження бюджетних установ</v>
      </c>
      <c r="C33" s="3"/>
      <c r="D33" s="3"/>
      <c r="E33" s="3"/>
      <c r="F33" s="4">
        <v>1649.84</v>
      </c>
      <c r="G33" s="4">
        <v>1539.301</v>
      </c>
      <c r="H33" s="3">
        <f>ROUND(G33/F33*100,1)</f>
        <v>93.3</v>
      </c>
      <c r="I33" s="4">
        <f t="shared" si="2"/>
        <v>1649.84</v>
      </c>
      <c r="J33" s="3">
        <f t="shared" si="2"/>
        <v>1539.301</v>
      </c>
      <c r="K33" s="5">
        <f t="shared" si="0"/>
        <v>93.3</v>
      </c>
    </row>
    <row r="34" spans="1:11" ht="24">
      <c r="A34" s="3">
        <f>'[1]доходи сп'!A40</f>
        <v>31030000</v>
      </c>
      <c r="B34" s="24" t="str">
        <f>'[1]доходи сп'!B40</f>
        <v>Кошти від відчуження майна, що належить Автономній Республіці Крим та майна, що перебуває в комунальній власності </v>
      </c>
      <c r="C34" s="3"/>
      <c r="D34" s="4"/>
      <c r="E34" s="3"/>
      <c r="F34" s="4">
        <v>470</v>
      </c>
      <c r="G34" s="4">
        <v>470</v>
      </c>
      <c r="H34" s="3">
        <f>ROUND(G34/F34*100,1)</f>
        <v>100</v>
      </c>
      <c r="I34" s="4">
        <f t="shared" si="2"/>
        <v>470</v>
      </c>
      <c r="J34" s="4">
        <f aca="true" t="shared" si="3" ref="I34:J36">D34+G34</f>
        <v>470</v>
      </c>
      <c r="K34" s="5">
        <f t="shared" si="0"/>
        <v>100</v>
      </c>
    </row>
    <row r="35" spans="1:11" ht="24">
      <c r="A35" s="3">
        <v>41034500</v>
      </c>
      <c r="B35" s="24" t="s">
        <v>92</v>
      </c>
      <c r="C35" s="17"/>
      <c r="D35" s="4"/>
      <c r="E35" s="5"/>
      <c r="F35" s="4">
        <v>1000</v>
      </c>
      <c r="G35" s="4">
        <v>1000</v>
      </c>
      <c r="H35" s="3">
        <f>ROUND(G35/F35*100,1)</f>
        <v>100</v>
      </c>
      <c r="I35" s="4">
        <f t="shared" si="2"/>
        <v>1000</v>
      </c>
      <c r="J35" s="4">
        <f t="shared" si="3"/>
        <v>1000</v>
      </c>
      <c r="K35" s="5">
        <f t="shared" si="0"/>
        <v>100</v>
      </c>
    </row>
    <row r="36" spans="1:11" ht="16.5" customHeight="1">
      <c r="A36" s="3">
        <v>41035000</v>
      </c>
      <c r="B36" s="24" t="s">
        <v>32</v>
      </c>
      <c r="C36" s="4">
        <v>6587.5</v>
      </c>
      <c r="D36" s="4">
        <v>6587.5</v>
      </c>
      <c r="E36" s="5">
        <f>ROUND(D36/C36*100,1)</f>
        <v>100</v>
      </c>
      <c r="F36" s="4"/>
      <c r="G36" s="3"/>
      <c r="H36" s="5"/>
      <c r="I36" s="4">
        <f t="shared" si="3"/>
        <v>6587.5</v>
      </c>
      <c r="J36" s="4">
        <f t="shared" si="3"/>
        <v>6587.5</v>
      </c>
      <c r="K36" s="5">
        <f>ROUND(J36/I36*100,1)</f>
        <v>100</v>
      </c>
    </row>
    <row r="37" spans="1:11" ht="13.5" customHeight="1" hidden="1">
      <c r="A37" s="45"/>
      <c r="B37" s="47"/>
      <c r="C37" s="42" t="s">
        <v>5</v>
      </c>
      <c r="D37" s="43"/>
      <c r="E37" s="44"/>
      <c r="F37" s="42"/>
      <c r="G37" s="43"/>
      <c r="H37" s="44"/>
      <c r="I37" s="42" t="s">
        <v>7</v>
      </c>
      <c r="J37" s="43"/>
      <c r="K37" s="44"/>
    </row>
    <row r="38" spans="1:11" ht="44.25" customHeight="1" hidden="1">
      <c r="A38" s="46"/>
      <c r="B38" s="48"/>
      <c r="C38" s="2" t="s">
        <v>8</v>
      </c>
      <c r="D38" s="2" t="s">
        <v>9</v>
      </c>
      <c r="E38" s="2" t="s">
        <v>10</v>
      </c>
      <c r="F38" s="2"/>
      <c r="G38" s="2"/>
      <c r="H38" s="2"/>
      <c r="I38" s="2" t="s">
        <v>8</v>
      </c>
      <c r="J38" s="2" t="s">
        <v>9</v>
      </c>
      <c r="K38" s="2" t="s">
        <v>10</v>
      </c>
    </row>
    <row r="39" spans="1:11" ht="24" customHeight="1" hidden="1">
      <c r="A39" s="20">
        <v>4103700</v>
      </c>
      <c r="B39" s="30" t="s">
        <v>40</v>
      </c>
      <c r="C39" s="8"/>
      <c r="D39" s="8"/>
      <c r="E39" s="5"/>
      <c r="F39" s="2"/>
      <c r="G39" s="2"/>
      <c r="H39" s="2"/>
      <c r="I39" s="4">
        <f>C39+F39</f>
        <v>0</v>
      </c>
      <c r="J39" s="3">
        <f>D39+G39</f>
        <v>0</v>
      </c>
      <c r="K39" s="5"/>
    </row>
    <row r="40" spans="1:11" s="14" customFormat="1" ht="12.75" customHeight="1">
      <c r="A40" s="50" t="s">
        <v>13</v>
      </c>
      <c r="B40" s="51"/>
      <c r="C40" s="11">
        <f>SUM(C12:C38)+C39</f>
        <v>22060.03</v>
      </c>
      <c r="D40" s="11">
        <f>SUM(D12:D38)+D39</f>
        <v>22352.068</v>
      </c>
      <c r="E40" s="12">
        <f>ROUND(D40/C40*100,1)</f>
        <v>101.3</v>
      </c>
      <c r="F40" s="11">
        <f>SUM(F12:F38)+F39</f>
        <v>3168.24</v>
      </c>
      <c r="G40" s="11">
        <f>SUM(G12:G38)+G39</f>
        <v>3095.502</v>
      </c>
      <c r="H40" s="3">
        <f>ROUND(G40/F40*100,1)</f>
        <v>97.7</v>
      </c>
      <c r="I40" s="11">
        <f>SUM(I12:I38)+I39</f>
        <v>25228.27</v>
      </c>
      <c r="J40" s="11">
        <f>SUM(J12:J38)+J39</f>
        <v>25447.57</v>
      </c>
      <c r="K40" s="13">
        <f>ROUND(J40/I40*100,1)</f>
        <v>100.9</v>
      </c>
    </row>
    <row r="41" spans="1:11" ht="24.75" customHeight="1">
      <c r="A41" s="3">
        <v>208400</v>
      </c>
      <c r="B41" s="24" t="s">
        <v>33</v>
      </c>
      <c r="C41" s="3">
        <v>-7950.49</v>
      </c>
      <c r="D41" s="3">
        <v>-4716.929</v>
      </c>
      <c r="E41" s="3">
        <f>ROUND(D41/C41*100,1)</f>
        <v>59.3</v>
      </c>
      <c r="F41" s="3">
        <f>-C41</f>
        <v>7950.49</v>
      </c>
      <c r="G41" s="3">
        <f>-D41</f>
        <v>4716.929</v>
      </c>
      <c r="H41" s="3">
        <f>ROUND(G41/F41*100,1)</f>
        <v>59.3</v>
      </c>
      <c r="I41" s="3">
        <f>C41+F41</f>
        <v>0</v>
      </c>
      <c r="J41" s="3">
        <f>D41+G41</f>
        <v>0</v>
      </c>
      <c r="K41" s="3"/>
    </row>
    <row r="42" s="21" customFormat="1" ht="0.75" customHeight="1">
      <c r="B42" s="31"/>
    </row>
    <row r="43" spans="1:11" ht="13.5" customHeight="1">
      <c r="A43" s="38" t="s">
        <v>3</v>
      </c>
      <c r="B43" s="41" t="s">
        <v>4</v>
      </c>
      <c r="C43" s="38" t="s">
        <v>5</v>
      </c>
      <c r="D43" s="38"/>
      <c r="E43" s="38"/>
      <c r="F43" s="38" t="s">
        <v>6</v>
      </c>
      <c r="G43" s="38"/>
      <c r="H43" s="38"/>
      <c r="I43" s="38" t="s">
        <v>7</v>
      </c>
      <c r="J43" s="38"/>
      <c r="K43" s="38"/>
    </row>
    <row r="44" spans="1:11" ht="44.25" customHeight="1">
      <c r="A44" s="38"/>
      <c r="B44" s="41"/>
      <c r="C44" s="2" t="s">
        <v>30</v>
      </c>
      <c r="D44" s="2" t="s">
        <v>31</v>
      </c>
      <c r="E44" s="2" t="s">
        <v>10</v>
      </c>
      <c r="F44" s="2" t="s">
        <v>30</v>
      </c>
      <c r="G44" s="2" t="s">
        <v>31</v>
      </c>
      <c r="H44" s="2" t="s">
        <v>10</v>
      </c>
      <c r="I44" s="2" t="s">
        <v>30</v>
      </c>
      <c r="J44" s="2" t="s">
        <v>31</v>
      </c>
      <c r="K44" s="2" t="s">
        <v>10</v>
      </c>
    </row>
    <row r="45" spans="1:11" ht="11.25">
      <c r="A45" s="52" t="s">
        <v>14</v>
      </c>
      <c r="B45" s="53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36">
      <c r="A46" s="15" t="s">
        <v>49</v>
      </c>
      <c r="B46" s="32" t="s">
        <v>48</v>
      </c>
      <c r="C46" s="34">
        <v>5030.4</v>
      </c>
      <c r="D46" s="34">
        <v>3278.74</v>
      </c>
      <c r="E46" s="35">
        <f aca="true" t="shared" si="4" ref="E46:E59">ROUND(D46/C46*100,1)</f>
        <v>65.2</v>
      </c>
      <c r="F46" s="34">
        <v>25.63</v>
      </c>
      <c r="G46" s="34">
        <v>25.585</v>
      </c>
      <c r="H46" s="35">
        <f>ROUND(G46/F46*100,1)</f>
        <v>99.8</v>
      </c>
      <c r="I46" s="4">
        <f aca="true" t="shared" si="5" ref="I46:J48">C46+F46</f>
        <v>5056.03</v>
      </c>
      <c r="J46" s="3">
        <f t="shared" si="5"/>
        <v>3304.325</v>
      </c>
      <c r="K46" s="3">
        <f aca="true" t="shared" si="6" ref="K46:K51">ROUND(J46/I46*100,1)</f>
        <v>65.4</v>
      </c>
    </row>
    <row r="47" spans="1:11" ht="11.25" customHeight="1">
      <c r="A47" s="15" t="s">
        <v>50</v>
      </c>
      <c r="B47" s="33" t="s">
        <v>51</v>
      </c>
      <c r="C47" s="34">
        <v>7538.79</v>
      </c>
      <c r="D47" s="34">
        <v>6212.745</v>
      </c>
      <c r="E47" s="35">
        <f t="shared" si="4"/>
        <v>82.4</v>
      </c>
      <c r="F47" s="34">
        <v>1719.318</v>
      </c>
      <c r="G47" s="34">
        <v>1571.594</v>
      </c>
      <c r="H47" s="35">
        <f>ROUND(G47/F47*100,1)</f>
        <v>91.4</v>
      </c>
      <c r="I47" s="4">
        <f t="shared" si="5"/>
        <v>9258.108</v>
      </c>
      <c r="J47" s="3">
        <f t="shared" si="5"/>
        <v>7784.339</v>
      </c>
      <c r="K47" s="3">
        <f t="shared" si="6"/>
        <v>84.1</v>
      </c>
    </row>
    <row r="48" spans="1:11" ht="11.25" customHeight="1">
      <c r="A48" s="15" t="s">
        <v>53</v>
      </c>
      <c r="B48" s="24" t="s">
        <v>52</v>
      </c>
      <c r="C48" s="34">
        <v>123</v>
      </c>
      <c r="D48" s="34">
        <v>73.8</v>
      </c>
      <c r="E48" s="35">
        <f t="shared" si="4"/>
        <v>60</v>
      </c>
      <c r="F48" s="36"/>
      <c r="G48" s="36"/>
      <c r="H48" s="35"/>
      <c r="I48" s="4">
        <f t="shared" si="5"/>
        <v>123</v>
      </c>
      <c r="J48" s="4">
        <f t="shared" si="5"/>
        <v>73.8</v>
      </c>
      <c r="K48" s="3">
        <f t="shared" si="6"/>
        <v>60</v>
      </c>
    </row>
    <row r="49" spans="1:11" ht="11.25" customHeight="1">
      <c r="A49" s="15" t="s">
        <v>54</v>
      </c>
      <c r="B49" s="24" t="s">
        <v>46</v>
      </c>
      <c r="C49" s="34">
        <v>41.69</v>
      </c>
      <c r="D49" s="34">
        <v>22.826</v>
      </c>
      <c r="E49" s="35">
        <f t="shared" si="4"/>
        <v>54.8</v>
      </c>
      <c r="F49" s="36">
        <v>41.69</v>
      </c>
      <c r="G49" s="36">
        <v>22.826</v>
      </c>
      <c r="H49" s="35">
        <f>ROUND(G49/F49*100,1)</f>
        <v>54.8</v>
      </c>
      <c r="I49" s="4">
        <f aca="true" t="shared" si="7" ref="I49:I54">C49+F49</f>
        <v>83.38</v>
      </c>
      <c r="J49" s="4">
        <f aca="true" t="shared" si="8" ref="J49:J54">D49+G49</f>
        <v>45.652</v>
      </c>
      <c r="K49" s="3">
        <f t="shared" si="6"/>
        <v>54.8</v>
      </c>
    </row>
    <row r="50" spans="1:11" ht="22.5" customHeight="1">
      <c r="A50" s="15" t="s">
        <v>57</v>
      </c>
      <c r="B50" s="24" t="s">
        <v>55</v>
      </c>
      <c r="C50" s="34">
        <v>20</v>
      </c>
      <c r="D50" s="34">
        <v>7.92</v>
      </c>
      <c r="E50" s="35">
        <f t="shared" si="4"/>
        <v>39.6</v>
      </c>
      <c r="F50" s="36"/>
      <c r="G50" s="36"/>
      <c r="H50" s="35"/>
      <c r="I50" s="4">
        <f t="shared" si="7"/>
        <v>20</v>
      </c>
      <c r="J50" s="4">
        <f t="shared" si="8"/>
        <v>7.92</v>
      </c>
      <c r="K50" s="3">
        <f t="shared" si="6"/>
        <v>39.6</v>
      </c>
    </row>
    <row r="51" spans="1:11" ht="23.25" customHeight="1">
      <c r="A51" s="15" t="s">
        <v>58</v>
      </c>
      <c r="B51" s="24" t="s">
        <v>56</v>
      </c>
      <c r="C51" s="34">
        <v>225</v>
      </c>
      <c r="D51" s="34">
        <v>175</v>
      </c>
      <c r="E51" s="35">
        <f t="shared" si="4"/>
        <v>77.8</v>
      </c>
      <c r="F51" s="36"/>
      <c r="G51" s="36"/>
      <c r="H51" s="35"/>
      <c r="I51" s="4">
        <f t="shared" si="7"/>
        <v>225</v>
      </c>
      <c r="J51" s="4">
        <f t="shared" si="8"/>
        <v>175</v>
      </c>
      <c r="K51" s="3">
        <f t="shared" si="6"/>
        <v>77.8</v>
      </c>
    </row>
    <row r="52" spans="1:11" ht="13.5" customHeight="1">
      <c r="A52" s="15" t="s">
        <v>72</v>
      </c>
      <c r="B52" s="24" t="s">
        <v>67</v>
      </c>
      <c r="C52" s="34"/>
      <c r="D52" s="34"/>
      <c r="E52" s="35"/>
      <c r="F52" s="34">
        <v>152</v>
      </c>
      <c r="G52" s="36"/>
      <c r="H52" s="35"/>
      <c r="I52" s="4">
        <f t="shared" si="7"/>
        <v>152</v>
      </c>
      <c r="J52" s="4">
        <f t="shared" si="8"/>
        <v>0</v>
      </c>
      <c r="K52" s="3"/>
    </row>
    <row r="53" spans="1:11" ht="12">
      <c r="A53" s="15" t="s">
        <v>73</v>
      </c>
      <c r="B53" s="24" t="s">
        <v>91</v>
      </c>
      <c r="C53" s="37"/>
      <c r="D53" s="37"/>
      <c r="E53" s="35"/>
      <c r="F53" s="34"/>
      <c r="G53" s="36"/>
      <c r="H53" s="35"/>
      <c r="I53" s="4">
        <f t="shared" si="7"/>
        <v>0</v>
      </c>
      <c r="J53" s="4">
        <f t="shared" si="8"/>
        <v>0</v>
      </c>
      <c r="K53" s="3"/>
    </row>
    <row r="54" spans="1:11" ht="12">
      <c r="A54" s="15" t="s">
        <v>60</v>
      </c>
      <c r="B54" s="24" t="s">
        <v>68</v>
      </c>
      <c r="C54" s="34"/>
      <c r="D54" s="34"/>
      <c r="E54" s="35"/>
      <c r="F54" s="34">
        <v>694.5</v>
      </c>
      <c r="G54" s="34">
        <v>199.999</v>
      </c>
      <c r="H54" s="35">
        <f>ROUND(G54/F54*100,1)</f>
        <v>28.8</v>
      </c>
      <c r="I54" s="4">
        <f t="shared" si="7"/>
        <v>694.5</v>
      </c>
      <c r="J54" s="4">
        <f t="shared" si="8"/>
        <v>199.999</v>
      </c>
      <c r="K54" s="3"/>
    </row>
    <row r="55" spans="1:11" ht="12">
      <c r="A55" s="15" t="s">
        <v>59</v>
      </c>
      <c r="B55" s="24" t="s">
        <v>69</v>
      </c>
      <c r="C55" s="34">
        <v>618.539</v>
      </c>
      <c r="D55" s="34">
        <v>618.439</v>
      </c>
      <c r="E55" s="35">
        <f>ROUND(D55/C55*100,1)</f>
        <v>100</v>
      </c>
      <c r="F55" s="34"/>
      <c r="G55" s="36"/>
      <c r="H55" s="35"/>
      <c r="I55" s="4">
        <f>C55+F55</f>
        <v>618.539</v>
      </c>
      <c r="J55" s="4">
        <f>D55+G55</f>
        <v>618.439</v>
      </c>
      <c r="K55" s="3">
        <f aca="true" t="shared" si="9" ref="K55:K61">ROUND(J55/I55*100,1)</f>
        <v>100</v>
      </c>
    </row>
    <row r="56" spans="1:11" ht="12">
      <c r="A56" s="15" t="s">
        <v>61</v>
      </c>
      <c r="B56" s="24" t="s">
        <v>70</v>
      </c>
      <c r="C56" s="34">
        <v>1735.911</v>
      </c>
      <c r="D56" s="34">
        <v>1439.987</v>
      </c>
      <c r="E56" s="35">
        <f t="shared" si="4"/>
        <v>83</v>
      </c>
      <c r="F56" s="34">
        <v>1556.09</v>
      </c>
      <c r="G56" s="34">
        <v>971.279</v>
      </c>
      <c r="H56" s="35">
        <f>ROUND(G56/F56*100,1)</f>
        <v>62.4</v>
      </c>
      <c r="I56" s="4">
        <f aca="true" t="shared" si="10" ref="I56:J77">C56+F56</f>
        <v>3292.001</v>
      </c>
      <c r="J56" s="4">
        <f t="shared" si="10"/>
        <v>2411.266</v>
      </c>
      <c r="K56" s="3">
        <f t="shared" si="9"/>
        <v>73.2</v>
      </c>
    </row>
    <row r="57" spans="1:11" ht="23.25" customHeight="1">
      <c r="A57" s="15" t="s">
        <v>62</v>
      </c>
      <c r="B57" s="24" t="s">
        <v>71</v>
      </c>
      <c r="C57" s="34">
        <v>749.8</v>
      </c>
      <c r="D57" s="34">
        <v>749.8</v>
      </c>
      <c r="E57" s="35">
        <f t="shared" si="4"/>
        <v>100</v>
      </c>
      <c r="F57" s="34">
        <v>84.1</v>
      </c>
      <c r="G57" s="34">
        <v>84.1</v>
      </c>
      <c r="H57" s="35">
        <f>ROUND(G57/F57*100,1)</f>
        <v>100</v>
      </c>
      <c r="I57" s="4">
        <f t="shared" si="10"/>
        <v>833.9</v>
      </c>
      <c r="J57" s="4">
        <f t="shared" si="10"/>
        <v>833.9</v>
      </c>
      <c r="K57" s="3">
        <f t="shared" si="9"/>
        <v>100</v>
      </c>
    </row>
    <row r="58" spans="1:11" ht="13.5" customHeight="1">
      <c r="A58" s="15" t="s">
        <v>63</v>
      </c>
      <c r="B58" s="33" t="s">
        <v>15</v>
      </c>
      <c r="C58" s="34">
        <v>1444.55</v>
      </c>
      <c r="D58" s="34">
        <v>1113.703</v>
      </c>
      <c r="E58" s="35">
        <f t="shared" si="4"/>
        <v>77.1</v>
      </c>
      <c r="F58" s="34">
        <v>160.472</v>
      </c>
      <c r="G58" s="34">
        <v>152.525</v>
      </c>
      <c r="H58" s="35">
        <f>ROUND(G58/F58*100,1)</f>
        <v>95</v>
      </c>
      <c r="I58" s="4">
        <f t="shared" si="10"/>
        <v>1605.022</v>
      </c>
      <c r="J58" s="4">
        <f t="shared" si="10"/>
        <v>1266.228</v>
      </c>
      <c r="K58" s="3">
        <f t="shared" si="9"/>
        <v>78.9</v>
      </c>
    </row>
    <row r="59" spans="1:11" ht="12">
      <c r="A59" s="15" t="s">
        <v>64</v>
      </c>
      <c r="B59" s="24" t="s">
        <v>74</v>
      </c>
      <c r="C59" s="4">
        <v>126.26</v>
      </c>
      <c r="D59" s="4">
        <v>126.26</v>
      </c>
      <c r="E59" s="5">
        <f t="shared" si="4"/>
        <v>100</v>
      </c>
      <c r="F59" s="4"/>
      <c r="G59" s="4"/>
      <c r="H59" s="5"/>
      <c r="I59" s="4">
        <f t="shared" si="10"/>
        <v>126.26</v>
      </c>
      <c r="J59" s="4">
        <f t="shared" si="10"/>
        <v>126.26</v>
      </c>
      <c r="K59" s="3">
        <f t="shared" si="9"/>
        <v>100</v>
      </c>
    </row>
    <row r="60" spans="1:11" ht="12">
      <c r="A60" s="15" t="s">
        <v>65</v>
      </c>
      <c r="B60" s="24" t="s">
        <v>75</v>
      </c>
      <c r="C60" s="3"/>
      <c r="D60" s="5"/>
      <c r="E60" s="5"/>
      <c r="F60" s="3">
        <v>5511.74</v>
      </c>
      <c r="G60" s="4">
        <v>2526.665</v>
      </c>
      <c r="H60" s="5">
        <f>ROUND(G60/F60*100,1)</f>
        <v>45.8</v>
      </c>
      <c r="I60" s="4">
        <f t="shared" si="10"/>
        <v>5511.74</v>
      </c>
      <c r="J60" s="4">
        <f t="shared" si="10"/>
        <v>2526.665</v>
      </c>
      <c r="K60" s="3">
        <f t="shared" si="9"/>
        <v>45.8</v>
      </c>
    </row>
    <row r="61" spans="1:11" ht="12">
      <c r="A61" s="15" t="s">
        <v>78</v>
      </c>
      <c r="B61" s="24" t="s">
        <v>77</v>
      </c>
      <c r="C61" s="4">
        <v>21</v>
      </c>
      <c r="D61" s="4">
        <v>12.923</v>
      </c>
      <c r="E61" s="5"/>
      <c r="F61" s="3"/>
      <c r="G61" s="3"/>
      <c r="H61" s="5"/>
      <c r="I61" s="4">
        <f>C61+F61</f>
        <v>21</v>
      </c>
      <c r="J61" s="4">
        <f>D61+G61</f>
        <v>12.923</v>
      </c>
      <c r="K61" s="3">
        <f t="shared" si="9"/>
        <v>61.5</v>
      </c>
    </row>
    <row r="62" spans="1:11" ht="12">
      <c r="A62" s="15" t="s">
        <v>66</v>
      </c>
      <c r="B62" s="24" t="s">
        <v>76</v>
      </c>
      <c r="C62" s="4">
        <v>683</v>
      </c>
      <c r="D62" s="4">
        <v>418.971</v>
      </c>
      <c r="E62" s="5">
        <f>ROUND(D62/C62*100,1)</f>
        <v>61.3</v>
      </c>
      <c r="F62" s="4">
        <v>939.9</v>
      </c>
      <c r="G62" s="3">
        <v>665.154</v>
      </c>
      <c r="H62" s="5">
        <f>ROUND(G62/F62*100,1)</f>
        <v>70.8</v>
      </c>
      <c r="I62" s="4">
        <f t="shared" si="10"/>
        <v>1622.9</v>
      </c>
      <c r="J62" s="4">
        <f t="shared" si="10"/>
        <v>1084.125</v>
      </c>
      <c r="K62" s="3">
        <f>ROUND(J62/I62*100,1)</f>
        <v>66.8</v>
      </c>
    </row>
    <row r="63" spans="1:11" ht="12" customHeight="1">
      <c r="A63" s="15" t="s">
        <v>79</v>
      </c>
      <c r="B63" s="33" t="s">
        <v>26</v>
      </c>
      <c r="C63" s="4">
        <v>2310.9</v>
      </c>
      <c r="D63" s="4">
        <v>1270.228</v>
      </c>
      <c r="E63" s="5">
        <f>ROUND(D63/C63*100,1)</f>
        <v>55</v>
      </c>
      <c r="F63" s="4">
        <v>547.171</v>
      </c>
      <c r="G63" s="3">
        <v>251.033</v>
      </c>
      <c r="H63" s="5">
        <f>ROUND(G63/F63*100,1)</f>
        <v>45.9</v>
      </c>
      <c r="I63" s="4">
        <f t="shared" si="10"/>
        <v>2858.071</v>
      </c>
      <c r="J63" s="4">
        <f t="shared" si="10"/>
        <v>1521.261</v>
      </c>
      <c r="K63" s="3">
        <f>ROUND(J63/I63*100,1)</f>
        <v>53.2</v>
      </c>
    </row>
    <row r="64" spans="1:11" ht="12">
      <c r="A64" s="15" t="s">
        <v>84</v>
      </c>
      <c r="B64" s="24" t="s">
        <v>85</v>
      </c>
      <c r="C64" s="3"/>
      <c r="D64" s="5"/>
      <c r="E64" s="5"/>
      <c r="F64" s="4">
        <v>64.302</v>
      </c>
      <c r="G64" s="3"/>
      <c r="H64" s="5"/>
      <c r="I64" s="4">
        <f t="shared" si="10"/>
        <v>64.302</v>
      </c>
      <c r="J64" s="4">
        <f t="shared" si="10"/>
        <v>0</v>
      </c>
      <c r="K64" s="3">
        <f>ROUND(J64/I64*100,1)</f>
        <v>0</v>
      </c>
    </row>
    <row r="65" spans="1:11" ht="13.5" customHeight="1">
      <c r="A65" s="15" t="s">
        <v>83</v>
      </c>
      <c r="B65" s="24" t="s">
        <v>82</v>
      </c>
      <c r="C65" s="4">
        <v>129.04</v>
      </c>
      <c r="D65" s="4">
        <v>16.285</v>
      </c>
      <c r="E65" s="5"/>
      <c r="F65" s="4"/>
      <c r="G65" s="3"/>
      <c r="H65" s="5"/>
      <c r="I65" s="4">
        <f aca="true" t="shared" si="11" ref="I65:J67">C65+F65</f>
        <v>129.04</v>
      </c>
      <c r="J65" s="4">
        <f t="shared" si="11"/>
        <v>16.285</v>
      </c>
      <c r="K65" s="3">
        <f>ROUND(J65/I65*100,1)</f>
        <v>12.6</v>
      </c>
    </row>
    <row r="66" spans="1:11" ht="13.5" customHeight="1" hidden="1">
      <c r="A66" s="15" t="s">
        <v>41</v>
      </c>
      <c r="B66" s="33" t="s">
        <v>42</v>
      </c>
      <c r="C66" s="3"/>
      <c r="D66" s="4"/>
      <c r="E66" s="5"/>
      <c r="F66" s="3"/>
      <c r="G66" s="3"/>
      <c r="H66" s="5"/>
      <c r="I66" s="4">
        <f t="shared" si="11"/>
        <v>0</v>
      </c>
      <c r="J66" s="4">
        <f t="shared" si="11"/>
        <v>0</v>
      </c>
      <c r="K66" s="3"/>
    </row>
    <row r="67" spans="1:11" ht="13.5" customHeight="1">
      <c r="A67" s="15" t="s">
        <v>80</v>
      </c>
      <c r="B67" s="33" t="s">
        <v>32</v>
      </c>
      <c r="C67" s="4">
        <v>36.14</v>
      </c>
      <c r="D67" s="4">
        <v>36.14</v>
      </c>
      <c r="E67" s="5">
        <f>ROUND(D67/C67*100,1)</f>
        <v>100</v>
      </c>
      <c r="F67" s="4"/>
      <c r="G67" s="4"/>
      <c r="H67" s="5"/>
      <c r="I67" s="4">
        <f t="shared" si="11"/>
        <v>36.14</v>
      </c>
      <c r="J67" s="4">
        <f t="shared" si="11"/>
        <v>36.14</v>
      </c>
      <c r="K67" s="3">
        <f>ROUND(J67/I67*100,1)</f>
        <v>100</v>
      </c>
    </row>
    <row r="68" spans="1:11" ht="12">
      <c r="A68" s="15" t="s">
        <v>81</v>
      </c>
      <c r="B68" s="33" t="s">
        <v>16</v>
      </c>
      <c r="C68" s="4">
        <v>279.13</v>
      </c>
      <c r="D68" s="4">
        <v>259.843</v>
      </c>
      <c r="E68" s="5">
        <f>ROUND(D68/C68*100,1)</f>
        <v>93.1</v>
      </c>
      <c r="F68" s="4">
        <v>5.369</v>
      </c>
      <c r="G68" s="4">
        <v>5</v>
      </c>
      <c r="H68" s="5">
        <f>ROUND(G68/F68*100,1)</f>
        <v>93.1</v>
      </c>
      <c r="I68" s="4">
        <f t="shared" si="10"/>
        <v>284.499</v>
      </c>
      <c r="J68" s="4">
        <f t="shared" si="10"/>
        <v>264.843</v>
      </c>
      <c r="K68" s="3">
        <f>ROUND(J68/I68*100,1)</f>
        <v>93.1</v>
      </c>
    </row>
    <row r="69" spans="1:11" ht="12">
      <c r="A69" s="15" t="s">
        <v>89</v>
      </c>
      <c r="B69" s="33" t="s">
        <v>90</v>
      </c>
      <c r="C69" s="4">
        <v>250</v>
      </c>
      <c r="D69" s="4">
        <v>0</v>
      </c>
      <c r="E69" s="5">
        <f>ROUND(D69/C69*100,1)</f>
        <v>0</v>
      </c>
      <c r="F69" s="3"/>
      <c r="G69" s="3"/>
      <c r="H69" s="5"/>
      <c r="I69" s="4">
        <f t="shared" si="10"/>
        <v>250</v>
      </c>
      <c r="J69" s="4">
        <f t="shared" si="10"/>
        <v>0</v>
      </c>
      <c r="K69" s="3"/>
    </row>
    <row r="70" spans="1:11" ht="11.25" hidden="1">
      <c r="A70" s="45" t="s">
        <v>3</v>
      </c>
      <c r="B70" s="47" t="s">
        <v>4</v>
      </c>
      <c r="C70" s="42" t="s">
        <v>5</v>
      </c>
      <c r="D70" s="43"/>
      <c r="E70" s="44"/>
      <c r="F70" s="42" t="s">
        <v>6</v>
      </c>
      <c r="G70" s="43"/>
      <c r="H70" s="44"/>
      <c r="I70" s="42" t="s">
        <v>7</v>
      </c>
      <c r="J70" s="43"/>
      <c r="K70" s="44"/>
    </row>
    <row r="71" spans="1:11" ht="55.5" customHeight="1" hidden="1">
      <c r="A71" s="46"/>
      <c r="B71" s="48"/>
      <c r="C71" s="8" t="s">
        <v>8</v>
      </c>
      <c r="D71" s="8" t="s">
        <v>9</v>
      </c>
      <c r="E71" s="8" t="s">
        <v>10</v>
      </c>
      <c r="F71" s="8" t="s">
        <v>8</v>
      </c>
      <c r="G71" s="8" t="s">
        <v>9</v>
      </c>
      <c r="H71" s="8" t="s">
        <v>10</v>
      </c>
      <c r="I71" s="8" t="s">
        <v>8</v>
      </c>
      <c r="J71" s="8" t="s">
        <v>9</v>
      </c>
      <c r="K71" s="8" t="s">
        <v>10</v>
      </c>
    </row>
    <row r="72" spans="1:11" ht="12" hidden="1">
      <c r="A72" s="39" t="s">
        <v>17</v>
      </c>
      <c r="B72" s="40"/>
      <c r="C72" s="11">
        <f>SUM(C46:C69)</f>
        <v>21363.15</v>
      </c>
      <c r="D72" s="11">
        <f>SUM(D46:D69)</f>
        <v>15833.609999999997</v>
      </c>
      <c r="E72" s="13">
        <f>ROUND(D72/C72*100,1)</f>
        <v>74.1</v>
      </c>
      <c r="F72" s="11">
        <f>SUM(F46:F69)</f>
        <v>11502.282000000001</v>
      </c>
      <c r="G72" s="11">
        <f>SUM(G46:G69)</f>
        <v>6475.760000000001</v>
      </c>
      <c r="H72" s="13">
        <f>ROUND(G72/F72*100,1)</f>
        <v>56.3</v>
      </c>
      <c r="I72" s="12">
        <f t="shared" si="10"/>
        <v>32865.432</v>
      </c>
      <c r="J72" s="12">
        <f t="shared" si="10"/>
        <v>22309.37</v>
      </c>
      <c r="K72" s="12">
        <f>ROUND(J72/I72*100,1)</f>
        <v>67.9</v>
      </c>
    </row>
    <row r="73" spans="1:11" ht="39" customHeight="1" hidden="1">
      <c r="A73" s="15" t="s">
        <v>18</v>
      </c>
      <c r="B73" s="26" t="s">
        <v>19</v>
      </c>
      <c r="C73" s="16"/>
      <c r="D73" s="16"/>
      <c r="E73" s="3"/>
      <c r="F73" s="3"/>
      <c r="G73" s="3"/>
      <c r="H73" s="3"/>
      <c r="I73" s="3">
        <f t="shared" si="10"/>
        <v>0</v>
      </c>
      <c r="J73" s="3">
        <f t="shared" si="10"/>
        <v>0</v>
      </c>
      <c r="K73" s="3"/>
    </row>
    <row r="74" spans="1:11" s="14" customFormat="1" ht="12">
      <c r="A74" s="39" t="s">
        <v>20</v>
      </c>
      <c r="B74" s="40"/>
      <c r="C74" s="11">
        <f>SUM(C72:C73)</f>
        <v>21363.15</v>
      </c>
      <c r="D74" s="11">
        <f aca="true" t="shared" si="12" ref="D74:J74">SUM(D72:D73)</f>
        <v>15833.609999999997</v>
      </c>
      <c r="E74" s="12">
        <f>ROUND(D74/C74*100,1)</f>
        <v>74.1</v>
      </c>
      <c r="F74" s="12">
        <f t="shared" si="12"/>
        <v>11502.282000000001</v>
      </c>
      <c r="G74" s="11">
        <f>SUM(G72:G73)</f>
        <v>6475.760000000001</v>
      </c>
      <c r="H74" s="12">
        <f>ROUND(G74/F74*100,1)</f>
        <v>56.3</v>
      </c>
      <c r="I74" s="11">
        <f t="shared" si="12"/>
        <v>32865.432</v>
      </c>
      <c r="J74" s="12">
        <f t="shared" si="12"/>
        <v>22309.37</v>
      </c>
      <c r="K74" s="12">
        <f>ROUND(J74/I74*100,1)</f>
        <v>67.9</v>
      </c>
    </row>
    <row r="75" spans="1:11" ht="12">
      <c r="A75" s="15"/>
      <c r="B75" s="24" t="s">
        <v>21</v>
      </c>
      <c r="C75" s="4">
        <f>IF((C40+C41)&gt;C74,(C40+C41)-C74,0)</f>
        <v>0</v>
      </c>
      <c r="D75" s="4">
        <f>IF((D40+D41)&gt;D74,(D40+D41)-D74,0)</f>
        <v>1801.5290000000023</v>
      </c>
      <c r="E75" s="4"/>
      <c r="F75" s="4">
        <f>IF((F40+F41)&gt;F74,(F40+F41)-F74,0)</f>
        <v>0</v>
      </c>
      <c r="G75" s="4">
        <f>IF((G40+G41)&gt;G74,(G40+G41)-G74,0)</f>
        <v>1336.6709999999994</v>
      </c>
      <c r="H75" s="4"/>
      <c r="I75" s="4">
        <f t="shared" si="10"/>
        <v>0</v>
      </c>
      <c r="J75" s="4">
        <f t="shared" si="10"/>
        <v>3138.2000000000016</v>
      </c>
      <c r="K75" s="3"/>
    </row>
    <row r="76" spans="1:11" ht="12">
      <c r="A76" s="15"/>
      <c r="B76" s="24" t="s">
        <v>22</v>
      </c>
      <c r="C76" s="4">
        <f>IF(C74&gt;(C40+C41),C74-(C40+C41),0)</f>
        <v>7253.610000000002</v>
      </c>
      <c r="D76" s="4">
        <f>IF(D74&gt;(D40+D41),D74-(D40+D41),0)</f>
        <v>0</v>
      </c>
      <c r="E76" s="4"/>
      <c r="F76" s="4">
        <f>IF(F74&gt;(F40+F41),F74-(F40+F41),0)</f>
        <v>383.5520000000015</v>
      </c>
      <c r="G76" s="4">
        <f>IF(G74&gt;(G40+G41),G74-(G40+G41),0)</f>
        <v>0</v>
      </c>
      <c r="H76" s="4"/>
      <c r="I76" s="4">
        <f t="shared" si="10"/>
        <v>7637.162000000004</v>
      </c>
      <c r="J76" s="4">
        <f t="shared" si="10"/>
        <v>0</v>
      </c>
      <c r="K76" s="3"/>
    </row>
    <row r="77" spans="1:11" ht="12">
      <c r="A77" s="39" t="s">
        <v>23</v>
      </c>
      <c r="B77" s="40"/>
      <c r="C77" s="11">
        <f>IF((C40+C41-C75)=C74,C40+C41,C74-C76)</f>
        <v>14109.539999999999</v>
      </c>
      <c r="D77" s="11">
        <f>IF((D40+D41-D75)=D74,D40+D41,D74-D76)</f>
        <v>17635.139</v>
      </c>
      <c r="E77" s="12">
        <f>ROUND(D77/C77*100,1)</f>
        <v>125</v>
      </c>
      <c r="F77" s="11">
        <f>IF((F40+F41-F75)=F74,F40+F41-F75,F74-F76)</f>
        <v>11118.73</v>
      </c>
      <c r="G77" s="12">
        <f>IF((G40+G41-G75)=G74,G74+G75,G74-G76)</f>
        <v>7812.4310000000005</v>
      </c>
      <c r="H77" s="13">
        <f>ROUND(G77/F77*100,1)</f>
        <v>70.3</v>
      </c>
      <c r="I77" s="11">
        <f t="shared" si="10"/>
        <v>25228.269999999997</v>
      </c>
      <c r="J77" s="11">
        <f t="shared" si="10"/>
        <v>25447.57</v>
      </c>
      <c r="K77" s="13">
        <f>ROUND(J77/I77*100,1)</f>
        <v>100.9</v>
      </c>
    </row>
    <row r="78" ht="0.75" customHeight="1">
      <c r="A78" s="18"/>
    </row>
    <row r="79" ht="0.75" customHeight="1">
      <c r="A79" s="18"/>
    </row>
    <row r="80" ht="12" customHeight="1">
      <c r="A80" s="18"/>
    </row>
    <row r="81" spans="1:6" ht="12">
      <c r="A81" s="18"/>
      <c r="B81" s="23" t="s">
        <v>27</v>
      </c>
      <c r="C81" s="19"/>
      <c r="D81" s="19"/>
      <c r="E81" s="49" t="s">
        <v>24</v>
      </c>
      <c r="F81" s="49"/>
    </row>
  </sheetData>
  <sheetProtection/>
  <mergeCells count="33">
    <mergeCell ref="I9:K9"/>
    <mergeCell ref="A11:B11"/>
    <mergeCell ref="I1:K1"/>
    <mergeCell ref="I2:K2"/>
    <mergeCell ref="I3:K3"/>
    <mergeCell ref="A5:K5"/>
    <mergeCell ref="A6:K6"/>
    <mergeCell ref="A7:K7"/>
    <mergeCell ref="A9:A10"/>
    <mergeCell ref="F9:H9"/>
    <mergeCell ref="A74:B74"/>
    <mergeCell ref="A77:B77"/>
    <mergeCell ref="A37:A38"/>
    <mergeCell ref="B37:B38"/>
    <mergeCell ref="C37:E37"/>
    <mergeCell ref="B9:B10"/>
    <mergeCell ref="C9:E9"/>
    <mergeCell ref="F37:H37"/>
    <mergeCell ref="I37:K37"/>
    <mergeCell ref="A70:A71"/>
    <mergeCell ref="B70:B71"/>
    <mergeCell ref="C70:E70"/>
    <mergeCell ref="E81:F81"/>
    <mergeCell ref="A40:B40"/>
    <mergeCell ref="A45:B45"/>
    <mergeCell ref="F70:H70"/>
    <mergeCell ref="I70:K70"/>
    <mergeCell ref="F43:H43"/>
    <mergeCell ref="A43:A44"/>
    <mergeCell ref="A72:B72"/>
    <mergeCell ref="B43:B44"/>
    <mergeCell ref="C43:E43"/>
    <mergeCell ref="I43:K43"/>
  </mergeCells>
  <printOptions/>
  <pageMargins left="0.11811023622047245" right="0.11811023622047245" top="0.98425196850393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23</cp:lastModifiedBy>
  <cp:lastPrinted>2017-11-14T07:27:30Z</cp:lastPrinted>
  <dcterms:created xsi:type="dcterms:W3CDTF">2011-05-22T12:56:07Z</dcterms:created>
  <dcterms:modified xsi:type="dcterms:W3CDTF">2017-11-14T07:28:07Z</dcterms:modified>
  <cp:category/>
  <cp:version/>
  <cp:contentType/>
  <cp:contentStatus/>
</cp:coreProperties>
</file>